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上下水道課\《◆◆◆◆◆◆◆R01年10月消費税改正フォルダ》\《料金試算表（エクセル）ＨＰダウンロード用》\"/>
    </mc:Choice>
  </mc:AlternateContent>
  <workbookProtection workbookAlgorithmName="SHA-512" workbookHashValue="uZQVkgpGTwWLOwSba0Gs93eveJ1ogA3rzq09AZR45G549Kp/oqXhuNYFXUxXQcfS3/Fax5AN/NIYABrVSbxrog==" workbookSaltValue="esj7qocgOJELtIYs8oGQ8A==" workbookSpinCount="100000" lockStructure="1"/>
  <bookViews>
    <workbookView xWindow="0" yWindow="0" windowWidth="14160" windowHeight="11535"/>
  </bookViews>
  <sheets>
    <sheet name="試算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5" i="1"/>
  <c r="E24" i="1" l="1"/>
  <c r="F29" i="1" l="1"/>
  <c r="G29" i="1"/>
  <c r="H29" i="1"/>
  <c r="I29" i="1"/>
  <c r="J29" i="1"/>
  <c r="K29" i="1"/>
  <c r="E29" i="1"/>
  <c r="E30" i="1" s="1"/>
  <c r="J28" i="1"/>
  <c r="K28" i="1"/>
  <c r="I28" i="1"/>
  <c r="H28" i="1"/>
  <c r="G28" i="1"/>
  <c r="G30" i="1" s="1"/>
  <c r="F28" i="1"/>
  <c r="E28" i="1"/>
  <c r="J24" i="1"/>
  <c r="I24" i="1"/>
  <c r="H24" i="1"/>
  <c r="G24" i="1"/>
  <c r="F24" i="1"/>
  <c r="J25" i="1"/>
  <c r="I25" i="1"/>
  <c r="H25" i="1"/>
  <c r="G25" i="1"/>
  <c r="F25" i="1"/>
  <c r="E25" i="1"/>
  <c r="E26" i="1" s="1"/>
  <c r="D25" i="1"/>
  <c r="D26" i="1" s="1"/>
  <c r="C13" i="1" s="1"/>
  <c r="H12" i="1" s="1"/>
  <c r="F30" i="1" l="1"/>
  <c r="H30" i="1"/>
  <c r="L28" i="1"/>
  <c r="L24" i="1"/>
  <c r="I30" i="1"/>
  <c r="K30" i="1"/>
  <c r="F26" i="1"/>
  <c r="J30" i="1"/>
  <c r="H26" i="1"/>
  <c r="J26" i="1"/>
  <c r="G26" i="1"/>
  <c r="I26" i="1"/>
  <c r="L30" i="1" l="1"/>
  <c r="C15" i="1" s="1"/>
  <c r="L26" i="1"/>
  <c r="F15" i="1" l="1"/>
  <c r="L15" i="1" s="1"/>
  <c r="C12" i="1"/>
  <c r="F12" i="1" s="1"/>
  <c r="L12" i="1" s="1"/>
  <c r="L17" i="1" l="1"/>
</calcChain>
</file>

<file path=xl/sharedStrings.xml><?xml version="1.0" encoding="utf-8"?>
<sst xmlns="http://schemas.openxmlformats.org/spreadsheetml/2006/main" count="46" uniqueCount="37">
  <si>
    <t>口径</t>
    <rPh sb="0" eb="2">
      <t>コウケイ</t>
    </rPh>
    <phoneticPr fontId="1"/>
  </si>
  <si>
    <t>1㎥につき</t>
    <phoneticPr fontId="1"/>
  </si>
  <si>
    <t>㎜</t>
    <phoneticPr fontId="1"/>
  </si>
  <si>
    <t>㎥</t>
    <phoneticPr fontId="1"/>
  </si>
  <si>
    <t>左記以上</t>
    <rPh sb="0" eb="2">
      <t>サキ</t>
    </rPh>
    <rPh sb="2" eb="4">
      <t>イジョウ</t>
    </rPh>
    <phoneticPr fontId="1"/>
  </si>
  <si>
    <t>下水道料金計算</t>
    <rPh sb="0" eb="3">
      <t>ゲスイドウ</t>
    </rPh>
    <rPh sb="3" eb="5">
      <t>リョウキン</t>
    </rPh>
    <rPh sb="5" eb="7">
      <t>ケイサン</t>
    </rPh>
    <phoneticPr fontId="1"/>
  </si>
  <si>
    <t>水道料金計算</t>
    <rPh sb="0" eb="2">
      <t>スイドウ</t>
    </rPh>
    <rPh sb="2" eb="4">
      <t>リョウキン</t>
    </rPh>
    <rPh sb="4" eb="6">
      <t>ケイサン</t>
    </rPh>
    <phoneticPr fontId="1"/>
  </si>
  <si>
    <t>税率</t>
    <rPh sb="0" eb="2">
      <t>ゼイリツ</t>
    </rPh>
    <phoneticPr fontId="1"/>
  </si>
  <si>
    <t>水道料金表</t>
    <rPh sb="0" eb="2">
      <t>スイドウ</t>
    </rPh>
    <rPh sb="2" eb="4">
      <t>リョウキン</t>
    </rPh>
    <rPh sb="4" eb="5">
      <t>ヒョウ</t>
    </rPh>
    <phoneticPr fontId="1"/>
  </si>
  <si>
    <t>下水道料金表</t>
    <rPh sb="0" eb="3">
      <t>ゲスイドウ</t>
    </rPh>
    <rPh sb="3" eb="5">
      <t>リョウキン</t>
    </rPh>
    <rPh sb="5" eb="6">
      <t>ヒョウ</t>
    </rPh>
    <phoneticPr fontId="1"/>
  </si>
  <si>
    <t>水道料金</t>
    <rPh sb="0" eb="2">
      <t>スイドウ</t>
    </rPh>
    <rPh sb="2" eb="4">
      <t>リョウキン</t>
    </rPh>
    <phoneticPr fontId="1"/>
  </si>
  <si>
    <t>＋</t>
    <phoneticPr fontId="1"/>
  </si>
  <si>
    <t>×</t>
    <phoneticPr fontId="1"/>
  </si>
  <si>
    <t>）　　×</t>
    <phoneticPr fontId="1"/>
  </si>
  <si>
    <t>＝</t>
    <phoneticPr fontId="1"/>
  </si>
  <si>
    <t>（</t>
    <phoneticPr fontId="1"/>
  </si>
  <si>
    <t>【計算表】</t>
    <rPh sb="1" eb="4">
      <t>ケイサンヒョウ</t>
    </rPh>
    <phoneticPr fontId="1"/>
  </si>
  <si>
    <t>基本</t>
    <rPh sb="0" eb="2">
      <t>キホン</t>
    </rPh>
    <phoneticPr fontId="1"/>
  </si>
  <si>
    <t>メーター使用料</t>
    <rPh sb="4" eb="6">
      <t>シヨウ</t>
    </rPh>
    <rPh sb="6" eb="7">
      <t>リョウ</t>
    </rPh>
    <phoneticPr fontId="1"/>
  </si>
  <si>
    <t>【井手町　上下水道料金試算表（口径別料金）】</t>
    <rPh sb="1" eb="4">
      <t>イデチョウ</t>
    </rPh>
    <rPh sb="5" eb="11">
      <t>ジョウゲスイドウリョウカネ</t>
    </rPh>
    <rPh sb="11" eb="14">
      <t>シサンヒョウ</t>
    </rPh>
    <rPh sb="15" eb="18">
      <t>コウケイベツ</t>
    </rPh>
    <rPh sb="18" eb="20">
      <t>リョウキン</t>
    </rPh>
    <phoneticPr fontId="1"/>
  </si>
  <si>
    <t>①メーター口径⇒</t>
    <rPh sb="5" eb="7">
      <t>コウケイ</t>
    </rPh>
    <phoneticPr fontId="1"/>
  </si>
  <si>
    <t>②使用水量⇒</t>
    <rPh sb="1" eb="3">
      <t>シヨウ</t>
    </rPh>
    <rPh sb="3" eb="5">
      <t>スイリョウ</t>
    </rPh>
    <phoneticPr fontId="1"/>
  </si>
  <si>
    <t>（←▼からお家のメーター口径を選択してください。）</t>
    <rPh sb="6" eb="7">
      <t>ウチ</t>
    </rPh>
    <rPh sb="12" eb="14">
      <t>コウケイ</t>
    </rPh>
    <rPh sb="15" eb="17">
      <t>センタク</t>
    </rPh>
    <phoneticPr fontId="1"/>
  </si>
  <si>
    <t>（←お家の使用水量を直接入力してください。）</t>
    <rPh sb="3" eb="4">
      <t>ウチ</t>
    </rPh>
    <rPh sb="5" eb="9">
      <t>シヨウスイリョウ</t>
    </rPh>
    <rPh sb="10" eb="12">
      <t>チョクセツ</t>
    </rPh>
    <rPh sb="12" eb="14">
      <t>ニュウリョク</t>
    </rPh>
    <phoneticPr fontId="1"/>
  </si>
  <si>
    <t>（条件入力）</t>
    <rPh sb="1" eb="3">
      <t>ジョウケン</t>
    </rPh>
    <rPh sb="3" eb="5">
      <t>ニュウリョク</t>
    </rPh>
    <phoneticPr fontId="1"/>
  </si>
  <si>
    <t>なし</t>
    <phoneticPr fontId="1"/>
  </si>
  <si>
    <t>なし</t>
    <phoneticPr fontId="1"/>
  </si>
  <si>
    <t>（端数切捨）</t>
    <rPh sb="1" eb="3">
      <t>ハスウ</t>
    </rPh>
    <rPh sb="3" eb="5">
      <t>キリス</t>
    </rPh>
    <phoneticPr fontId="1"/>
  </si>
  <si>
    <t>メーター使用料</t>
    <rPh sb="4" eb="6">
      <t>シヨウ</t>
    </rPh>
    <rPh sb="6" eb="7">
      <t>リョウ</t>
    </rPh>
    <phoneticPr fontId="1"/>
  </si>
  <si>
    <t>（自動計算）</t>
    <rPh sb="1" eb="3">
      <t>ジドウ</t>
    </rPh>
    <rPh sb="3" eb="5">
      <t>ケイサン</t>
    </rPh>
    <phoneticPr fontId="1"/>
  </si>
  <si>
    <t>③上下水道料金（消費税込）合計⇒</t>
    <rPh sb="1" eb="3">
      <t>ジョウゲ</t>
    </rPh>
    <rPh sb="3" eb="5">
      <t>スイドウ</t>
    </rPh>
    <rPh sb="5" eb="6">
      <t>リョウ</t>
    </rPh>
    <rPh sb="6" eb="7">
      <t>キン</t>
    </rPh>
    <rPh sb="8" eb="10">
      <t>ショウヒ</t>
    </rPh>
    <rPh sb="10" eb="12">
      <t>ゼイコ</t>
    </rPh>
    <rPh sb="13" eb="15">
      <t>ゴウケイ</t>
    </rPh>
    <phoneticPr fontId="1"/>
  </si>
  <si>
    <t>　（汚水量）</t>
    <rPh sb="2" eb="4">
      <t>オスイ</t>
    </rPh>
    <rPh sb="4" eb="5">
      <t>リョウ</t>
    </rPh>
    <phoneticPr fontId="1"/>
  </si>
  <si>
    <t>下水道使用料</t>
    <rPh sb="0" eb="3">
      <t>ゲスイドウ</t>
    </rPh>
    <rPh sb="3" eb="5">
      <t>シヨウ</t>
    </rPh>
    <rPh sb="5" eb="6">
      <t>リョウ</t>
    </rPh>
    <phoneticPr fontId="1"/>
  </si>
  <si>
    <t>適用日：令和元年１０月１日</t>
    <rPh sb="0" eb="2">
      <t>テキヨウ</t>
    </rPh>
    <rPh sb="2" eb="3">
      <t>ヒ</t>
    </rPh>
    <rPh sb="4" eb="6">
      <t>レイワ</t>
    </rPh>
    <rPh sb="6" eb="8">
      <t>ガンネン</t>
    </rPh>
    <rPh sb="7" eb="8">
      <t>ネン</t>
    </rPh>
    <rPh sb="10" eb="11">
      <t>ガツ</t>
    </rPh>
    <rPh sb="12" eb="13">
      <t>ヒ</t>
    </rPh>
    <phoneticPr fontId="1"/>
  </si>
  <si>
    <t>水道料金（消費税抜）</t>
    <rPh sb="0" eb="2">
      <t>スイドウ</t>
    </rPh>
    <rPh sb="2" eb="4">
      <t>リョウキン</t>
    </rPh>
    <rPh sb="5" eb="8">
      <t>ショウヒゼイ</t>
    </rPh>
    <rPh sb="8" eb="9">
      <t>ヌ</t>
    </rPh>
    <phoneticPr fontId="1"/>
  </si>
  <si>
    <t>下水道使用料（消費税抜）</t>
    <rPh sb="0" eb="3">
      <t>ゲスイドウ</t>
    </rPh>
    <rPh sb="3" eb="6">
      <t>シヨウリョウ</t>
    </rPh>
    <rPh sb="7" eb="10">
      <t>ショウヒゼイ</t>
    </rPh>
    <rPh sb="10" eb="11">
      <t>ヌ</t>
    </rPh>
    <phoneticPr fontId="1"/>
  </si>
  <si>
    <t>消費税率（％）</t>
    <rPh sb="0" eb="3">
      <t>ショウヒゼイ</t>
    </rPh>
    <rPh sb="3" eb="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</si>
</sst>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_);[Red]\(#,##0.00\)"/>
    <numFmt numFmtId="178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  <scheme val="minor"/>
    </font>
    <font>
      <sz val="11"/>
      <color theme="5" tint="-0.249977111117893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9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176" fontId="0" fillId="0" borderId="13" xfId="0" applyNumberFormat="1" applyFont="1" applyBorder="1">
      <alignment vertical="center"/>
    </xf>
    <xf numFmtId="176" fontId="0" fillId="0" borderId="7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10" fillId="0" borderId="14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176" fontId="8" fillId="0" borderId="0" xfId="0" applyNumberFormat="1" applyFont="1" applyAlignment="1">
      <alignment horizontal="center" vertical="center" shrinkToFit="1"/>
    </xf>
    <xf numFmtId="176" fontId="13" fillId="0" borderId="12" xfId="0" applyNumberFormat="1" applyFont="1" applyBorder="1">
      <alignment vertical="center"/>
    </xf>
    <xf numFmtId="176" fontId="0" fillId="0" borderId="9" xfId="0" applyNumberFormat="1" applyFont="1" applyBorder="1" applyProtection="1">
      <alignment vertical="center"/>
    </xf>
    <xf numFmtId="176" fontId="0" fillId="0" borderId="10" xfId="0" applyNumberFormat="1" applyFont="1" applyBorder="1" applyProtection="1">
      <alignment vertical="center"/>
    </xf>
    <xf numFmtId="176" fontId="0" fillId="0" borderId="11" xfId="0" applyNumberFormat="1" applyFont="1" applyBorder="1" applyProtection="1">
      <alignment vertical="center"/>
    </xf>
    <xf numFmtId="176" fontId="0" fillId="0" borderId="14" xfId="0" applyNumberFormat="1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left" vertical="center"/>
    </xf>
    <xf numFmtId="176" fontId="0" fillId="0" borderId="0" xfId="0" applyNumberFormat="1" applyFont="1" applyBorder="1" applyProtection="1">
      <alignment vertical="center"/>
    </xf>
    <xf numFmtId="176" fontId="0" fillId="0" borderId="13" xfId="0" applyNumberFormat="1" applyFont="1" applyBorder="1" applyProtection="1">
      <alignment vertical="center"/>
    </xf>
    <xf numFmtId="176" fontId="7" fillId="0" borderId="15" xfId="0" applyNumberFormat="1" applyFont="1" applyBorder="1" applyProtection="1">
      <alignment vertical="center"/>
    </xf>
    <xf numFmtId="178" fontId="2" fillId="0" borderId="1" xfId="0" applyNumberFormat="1" applyFont="1" applyBorder="1" applyAlignment="1" applyProtection="1">
      <alignment vertical="center" shrinkToFit="1"/>
    </xf>
    <xf numFmtId="176" fontId="2" fillId="0" borderId="16" xfId="0" applyNumberFormat="1" applyFont="1" applyBorder="1" applyProtection="1">
      <alignment vertical="center"/>
    </xf>
    <xf numFmtId="176" fontId="0" fillId="0" borderId="16" xfId="0" applyNumberFormat="1" applyFont="1" applyBorder="1" applyAlignment="1" applyProtection="1">
      <alignment horizontal="right" vertical="center"/>
    </xf>
    <xf numFmtId="178" fontId="0" fillId="0" borderId="1" xfId="0" applyNumberFormat="1" applyFont="1" applyBorder="1" applyAlignment="1" applyProtection="1">
      <alignment vertical="center" shrinkToFit="1"/>
    </xf>
    <xf numFmtId="176" fontId="0" fillId="0" borderId="16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 shrinkToFit="1"/>
    </xf>
    <xf numFmtId="176" fontId="0" fillId="0" borderId="0" xfId="0" applyNumberFormat="1" applyFont="1" applyBorder="1" applyAlignment="1" applyProtection="1">
      <alignment horizontal="center" vertical="center"/>
    </xf>
    <xf numFmtId="178" fontId="9" fillId="2" borderId="2" xfId="0" applyNumberFormat="1" applyFont="1" applyFill="1" applyBorder="1" applyAlignment="1" applyProtection="1">
      <alignment vertical="center" shrinkToFit="1"/>
    </xf>
    <xf numFmtId="176" fontId="0" fillId="0" borderId="13" xfId="0" applyNumberFormat="1" applyFont="1" applyBorder="1" applyAlignment="1" applyProtection="1">
      <alignment vertical="center" shrinkToFit="1"/>
    </xf>
    <xf numFmtId="176" fontId="7" fillId="0" borderId="14" xfId="0" applyNumberFormat="1" applyFont="1" applyBorder="1" applyProtection="1">
      <alignment vertical="center"/>
    </xf>
    <xf numFmtId="178" fontId="2" fillId="0" borderId="6" xfId="0" applyNumberFormat="1" applyFont="1" applyBorder="1" applyAlignment="1" applyProtection="1">
      <alignment vertical="center" shrinkToFit="1"/>
    </xf>
    <xf numFmtId="176" fontId="2" fillId="0" borderId="0" xfId="0" applyNumberFormat="1" applyFont="1" applyBorder="1" applyProtection="1">
      <alignment vertical="center"/>
    </xf>
    <xf numFmtId="176" fontId="10" fillId="0" borderId="14" xfId="0" applyNumberFormat="1" applyFont="1" applyBorder="1" applyProtection="1">
      <alignment vertical="center"/>
    </xf>
    <xf numFmtId="176" fontId="0" fillId="0" borderId="16" xfId="0" applyNumberFormat="1" applyFont="1" applyBorder="1" applyProtection="1">
      <alignment vertical="center"/>
    </xf>
    <xf numFmtId="176" fontId="2" fillId="0" borderId="16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Protection="1">
      <alignment vertical="center"/>
    </xf>
    <xf numFmtId="176" fontId="0" fillId="0" borderId="12" xfId="0" applyNumberFormat="1" applyFont="1" applyBorder="1" applyProtection="1">
      <alignment vertical="center"/>
    </xf>
    <xf numFmtId="176" fontId="2" fillId="0" borderId="8" xfId="0" applyNumberFormat="1" applyFont="1" applyBorder="1" applyProtection="1">
      <alignment vertical="center"/>
    </xf>
    <xf numFmtId="176" fontId="0" fillId="0" borderId="8" xfId="0" applyNumberFormat="1" applyFont="1" applyBorder="1" applyProtection="1">
      <alignment vertical="center"/>
    </xf>
    <xf numFmtId="176" fontId="2" fillId="0" borderId="8" xfId="0" applyNumberFormat="1" applyFont="1" applyBorder="1" applyAlignment="1" applyProtection="1">
      <alignment horizontal="center" vertical="center"/>
    </xf>
    <xf numFmtId="177" fontId="0" fillId="0" borderId="8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Protection="1">
      <alignment vertical="center"/>
    </xf>
    <xf numFmtId="176" fontId="0" fillId="0" borderId="0" xfId="0" applyNumberFormat="1" applyFont="1" applyProtection="1">
      <alignment vertical="center"/>
    </xf>
    <xf numFmtId="176" fontId="8" fillId="0" borderId="0" xfId="0" applyNumberFormat="1" applyFont="1" applyAlignment="1" applyProtection="1">
      <alignment horizontal="center" vertical="center" shrinkToFit="1"/>
    </xf>
    <xf numFmtId="177" fontId="0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/>
    </xf>
    <xf numFmtId="177" fontId="2" fillId="2" borderId="1" xfId="0" applyNumberFormat="1" applyFont="1" applyFill="1" applyBorder="1" applyProtection="1">
      <alignment vertical="center"/>
    </xf>
    <xf numFmtId="176" fontId="2" fillId="3" borderId="1" xfId="0" applyNumberFormat="1" applyFont="1" applyFill="1" applyBorder="1" applyProtection="1">
      <alignment vertical="center"/>
    </xf>
    <xf numFmtId="176" fontId="0" fillId="3" borderId="1" xfId="0" applyNumberFormat="1" applyFont="1" applyFill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6" fontId="3" fillId="0" borderId="1" xfId="0" applyNumberFormat="1" applyFont="1" applyBorder="1" applyProtection="1">
      <alignment vertical="center"/>
    </xf>
    <xf numFmtId="176" fontId="2" fillId="0" borderId="2" xfId="0" applyNumberFormat="1" applyFont="1" applyBorder="1" applyProtection="1">
      <alignment vertical="center"/>
    </xf>
    <xf numFmtId="176" fontId="2" fillId="0" borderId="4" xfId="0" applyNumberFormat="1" applyFont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6" fontId="5" fillId="0" borderId="1" xfId="0" applyNumberFormat="1" applyFont="1" applyBorder="1" applyProtection="1">
      <alignment vertical="center"/>
    </xf>
    <xf numFmtId="176" fontId="2" fillId="0" borderId="3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0" fillId="0" borderId="1" xfId="0" applyNumberFormat="1" applyFont="1" applyBorder="1" applyProtection="1">
      <alignment vertical="center"/>
    </xf>
    <xf numFmtId="176" fontId="2" fillId="0" borderId="1" xfId="0" applyNumberFormat="1" applyFont="1" applyBorder="1" applyAlignment="1" applyProtection="1">
      <alignment vertical="center" shrinkToFit="1"/>
    </xf>
    <xf numFmtId="176" fontId="2" fillId="2" borderId="6" xfId="0" applyNumberFormat="1" applyFont="1" applyFill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1" xfId="0" applyNumberFormat="1" applyFont="1" applyFill="1" applyBorder="1" applyAlignment="1" applyProtection="1">
      <alignment vertical="center" shrinkToFit="1"/>
    </xf>
    <xf numFmtId="176" fontId="11" fillId="2" borderId="2" xfId="0" applyNumberFormat="1" applyFont="1" applyFill="1" applyBorder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178" fontId="9" fillId="2" borderId="17" xfId="0" applyNumberFormat="1" applyFont="1" applyFill="1" applyBorder="1" applyAlignment="1" applyProtection="1">
      <alignment horizontal="center" vertical="center" shrinkToFit="1"/>
    </xf>
    <xf numFmtId="178" fontId="9" fillId="2" borderId="18" xfId="0" applyNumberFormat="1" applyFont="1" applyFill="1" applyBorder="1" applyAlignment="1" applyProtection="1">
      <alignment horizontal="center" vertical="center" shrinkToFit="1"/>
    </xf>
    <xf numFmtId="177" fontId="7" fillId="0" borderId="8" xfId="0" applyNumberFormat="1" applyFont="1" applyBorder="1" applyAlignment="1" applyProtection="1">
      <alignment horizontal="center" vertical="center"/>
    </xf>
    <xf numFmtId="177" fontId="7" fillId="0" borderId="19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145791</xdr:colOff>
      <xdr:row>19</xdr:row>
      <xdr:rowOff>126352</xdr:rowOff>
    </xdr:from>
    <xdr:to>
      <xdr:col>12</xdr:col>
      <xdr:colOff>583163</xdr:colOff>
      <xdr:row>46</xdr:row>
      <xdr:rowOff>19440</xdr:rowOff>
    </xdr:to>
    <xdr:sp macro="" textlink="">
      <xdr:nvSpPr>
        <xdr:cNvPr id="2" name="正方形/長方形 1"/>
        <xdr:cNvSpPr/>
      </xdr:nvSpPr>
      <xdr:spPr>
        <a:xfrm>
          <a:off x="145791" y="5899668"/>
          <a:ext cx="9972091" cy="472362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tabSelected="1" zoomScale="98" zoomScaleNormal="98" workbookViewId="0">
      <selection activeCell="K5" sqref="K5"/>
    </sheetView>
  </sheetViews>
  <sheetFormatPr defaultRowHeight="13.5" x14ac:dyDescent="0.15"/>
  <cols>
    <col min="1" max="1" width="9.625" style="1" customWidth="1"/>
    <col min="2" max="2" width="20.625" style="1" customWidth="1"/>
    <col min="3" max="3" width="11.75" style="1" bestFit="1" customWidth="1"/>
    <col min="4" max="4" width="6.625" style="1" customWidth="1"/>
    <col min="5" max="5" width="9.625" style="1" customWidth="1"/>
    <col min="6" max="6" width="10.75" style="1" bestFit="1" customWidth="1"/>
    <col min="7" max="7" width="9.625" style="1" customWidth="1"/>
    <col min="8" max="8" width="9.125" style="1" bestFit="1" customWidth="1"/>
    <col min="9" max="9" width="9" style="1"/>
    <col min="10" max="10" width="9.125" style="1" bestFit="1" customWidth="1"/>
    <col min="11" max="11" width="8.625" style="1" customWidth="1"/>
    <col min="12" max="12" width="10.75" style="1" bestFit="1" customWidth="1"/>
    <col min="13" max="16384" width="9" style="1"/>
  </cols>
  <sheetData>
    <row r="2" spans="1:13" ht="24.95" customHeight="1" x14ac:dyDescent="0.15">
      <c r="B2" s="9" t="s">
        <v>19</v>
      </c>
      <c r="G2" s="9" t="s">
        <v>33</v>
      </c>
    </row>
    <row r="3" spans="1:13" ht="24.95" customHeight="1" thickBot="1" x14ac:dyDescent="0.2"/>
    <row r="4" spans="1:13" ht="24.95" customHeight="1" thickBot="1" x14ac:dyDescent="0.2">
      <c r="B4" s="4"/>
      <c r="C4" s="5"/>
      <c r="D4" s="5"/>
      <c r="E4" s="5"/>
      <c r="F4" s="5"/>
      <c r="G4" s="5"/>
      <c r="H4" s="5"/>
      <c r="I4" s="6"/>
    </row>
    <row r="5" spans="1:13" ht="24.95" customHeight="1" thickBot="1" x14ac:dyDescent="0.2">
      <c r="B5" s="11" t="s">
        <v>20</v>
      </c>
      <c r="C5" s="68">
        <v>20</v>
      </c>
      <c r="D5" s="2" t="s">
        <v>2</v>
      </c>
      <c r="E5" s="12" t="s">
        <v>22</v>
      </c>
      <c r="F5" s="2"/>
      <c r="G5" s="2"/>
      <c r="H5" s="2"/>
      <c r="I5" s="7"/>
    </row>
    <row r="6" spans="1:13" ht="24.95" customHeight="1" thickBot="1" x14ac:dyDescent="0.2">
      <c r="A6" s="13" t="s">
        <v>24</v>
      </c>
      <c r="B6" s="10"/>
      <c r="C6" s="2"/>
      <c r="D6" s="2"/>
      <c r="E6" s="2"/>
      <c r="F6" s="2"/>
      <c r="G6" s="2"/>
      <c r="H6" s="2"/>
      <c r="I6" s="7"/>
    </row>
    <row r="7" spans="1:13" ht="24.95" customHeight="1" thickBot="1" x14ac:dyDescent="0.2">
      <c r="B7" s="11" t="s">
        <v>21</v>
      </c>
      <c r="C7" s="68">
        <v>20</v>
      </c>
      <c r="D7" s="2" t="s">
        <v>3</v>
      </c>
      <c r="E7" s="12" t="s">
        <v>23</v>
      </c>
      <c r="F7" s="2"/>
      <c r="G7" s="2"/>
      <c r="H7" s="2"/>
      <c r="I7" s="7"/>
    </row>
    <row r="8" spans="1:13" ht="24.95" customHeight="1" thickBot="1" x14ac:dyDescent="0.2">
      <c r="B8" s="14" t="s">
        <v>31</v>
      </c>
      <c r="C8" s="3"/>
      <c r="D8" s="3"/>
      <c r="E8" s="3"/>
      <c r="F8" s="3"/>
      <c r="G8" s="3"/>
      <c r="H8" s="3"/>
      <c r="I8" s="8"/>
    </row>
    <row r="9" spans="1:13" s="46" customFormat="1" ht="24.95" customHeight="1" thickBot="1" x14ac:dyDescent="0.2">
      <c r="B9" s="20"/>
      <c r="C9" s="20"/>
      <c r="D9" s="20"/>
      <c r="E9" s="20"/>
      <c r="F9" s="20"/>
      <c r="G9" s="20"/>
      <c r="H9" s="20"/>
      <c r="I9" s="20"/>
    </row>
    <row r="10" spans="1:13" s="46" customFormat="1" ht="24.95" customHeigh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s="46" customFormat="1" ht="24.95" customHeight="1" thickBot="1" x14ac:dyDescent="0.2">
      <c r="B11" s="18"/>
      <c r="C11" s="19"/>
      <c r="D11" s="19"/>
      <c r="E11" s="19" t="s">
        <v>34</v>
      </c>
      <c r="F11" s="20"/>
      <c r="G11" s="20"/>
      <c r="H11" s="20" t="s">
        <v>28</v>
      </c>
      <c r="I11" s="20"/>
      <c r="J11" s="20" t="s">
        <v>36</v>
      </c>
      <c r="K11" s="20"/>
      <c r="L11" s="20"/>
      <c r="M11" s="21"/>
    </row>
    <row r="12" spans="1:13" s="46" customFormat="1" ht="24.95" customHeight="1" thickBot="1" x14ac:dyDescent="0.2">
      <c r="B12" s="22" t="s">
        <v>10</v>
      </c>
      <c r="C12" s="23">
        <f>L26</f>
        <v>2541</v>
      </c>
      <c r="D12" s="24"/>
      <c r="E12" s="25" t="s">
        <v>15</v>
      </c>
      <c r="F12" s="26">
        <f>C12</f>
        <v>2541</v>
      </c>
      <c r="G12" s="27" t="s">
        <v>11</v>
      </c>
      <c r="H12" s="26">
        <f>C13</f>
        <v>123</v>
      </c>
      <c r="I12" s="27" t="s">
        <v>13</v>
      </c>
      <c r="J12" s="28">
        <f>B24</f>
        <v>1.1000000000000001</v>
      </c>
      <c r="K12" s="29" t="s">
        <v>14</v>
      </c>
      <c r="L12" s="30">
        <f>ROUNDDOWN((F12+H12)*J12,0)</f>
        <v>2930</v>
      </c>
      <c r="M12" s="31" t="s">
        <v>27</v>
      </c>
    </row>
    <row r="13" spans="1:13" s="46" customFormat="1" ht="24.95" customHeight="1" x14ac:dyDescent="0.15">
      <c r="B13" s="32" t="s">
        <v>18</v>
      </c>
      <c r="C13" s="33">
        <f>D26</f>
        <v>123</v>
      </c>
      <c r="D13" s="34"/>
      <c r="E13" s="20"/>
      <c r="F13" s="20"/>
      <c r="G13" s="34"/>
      <c r="H13" s="20"/>
      <c r="I13" s="34"/>
      <c r="J13" s="20"/>
      <c r="K13" s="20"/>
      <c r="L13" s="20"/>
      <c r="M13" s="21"/>
    </row>
    <row r="14" spans="1:13" s="46" customFormat="1" ht="24.95" customHeight="1" thickBot="1" x14ac:dyDescent="0.2">
      <c r="A14" s="47" t="s">
        <v>29</v>
      </c>
      <c r="B14" s="35"/>
      <c r="C14" s="20"/>
      <c r="D14" s="20"/>
      <c r="E14" s="34" t="s">
        <v>35</v>
      </c>
      <c r="F14" s="20"/>
      <c r="G14" s="34"/>
      <c r="H14" s="20"/>
      <c r="I14" s="34"/>
      <c r="J14" s="20"/>
      <c r="K14" s="20"/>
      <c r="L14" s="20"/>
      <c r="M14" s="21"/>
    </row>
    <row r="15" spans="1:13" s="46" customFormat="1" ht="24.95" customHeight="1" thickBot="1" x14ac:dyDescent="0.2">
      <c r="B15" s="22" t="s">
        <v>32</v>
      </c>
      <c r="C15" s="23">
        <f>L30</f>
        <v>1845</v>
      </c>
      <c r="D15" s="24"/>
      <c r="E15" s="24"/>
      <c r="F15" s="26">
        <f>C15</f>
        <v>1845</v>
      </c>
      <c r="G15" s="24"/>
      <c r="H15" s="36"/>
      <c r="I15" s="37" t="s">
        <v>12</v>
      </c>
      <c r="J15" s="28">
        <f>B24</f>
        <v>1.1000000000000001</v>
      </c>
      <c r="K15" s="29" t="s">
        <v>14</v>
      </c>
      <c r="L15" s="30">
        <f>ROUNDDOWN(F15*J15,0)</f>
        <v>2029</v>
      </c>
      <c r="M15" s="31" t="s">
        <v>27</v>
      </c>
    </row>
    <row r="16" spans="1:13" s="46" customFormat="1" ht="24.95" customHeight="1" thickBot="1" x14ac:dyDescent="0.2">
      <c r="B16" s="18"/>
      <c r="C16" s="34"/>
      <c r="D16" s="34"/>
      <c r="E16" s="34"/>
      <c r="F16" s="20"/>
      <c r="G16" s="34"/>
      <c r="H16" s="20"/>
      <c r="I16" s="38"/>
      <c r="J16" s="39"/>
      <c r="K16" s="29"/>
      <c r="L16" s="29"/>
      <c r="M16" s="21"/>
    </row>
    <row r="17" spans="2:13" s="46" customFormat="1" ht="24.95" customHeight="1" thickBot="1" x14ac:dyDescent="0.2">
      <c r="B17" s="18"/>
      <c r="C17" s="34"/>
      <c r="D17" s="34"/>
      <c r="E17" s="34"/>
      <c r="F17" s="20"/>
      <c r="G17" s="73" t="s">
        <v>30</v>
      </c>
      <c r="H17" s="73"/>
      <c r="I17" s="73"/>
      <c r="J17" s="73"/>
      <c r="K17" s="74"/>
      <c r="L17" s="71">
        <f>L12+L15</f>
        <v>4959</v>
      </c>
      <c r="M17" s="72"/>
    </row>
    <row r="18" spans="2:13" s="46" customFormat="1" ht="24.95" customHeight="1" thickBot="1" x14ac:dyDescent="0.2">
      <c r="B18" s="40"/>
      <c r="C18" s="41"/>
      <c r="D18" s="41"/>
      <c r="E18" s="41"/>
      <c r="F18" s="42"/>
      <c r="G18" s="41"/>
      <c r="H18" s="42"/>
      <c r="I18" s="43"/>
      <c r="J18" s="44"/>
      <c r="K18" s="44"/>
      <c r="L18" s="44"/>
      <c r="M18" s="45"/>
    </row>
    <row r="19" spans="2:13" s="46" customFormat="1" ht="24.95" hidden="1" customHeight="1" x14ac:dyDescent="0.15">
      <c r="B19" s="20"/>
      <c r="C19" s="34"/>
      <c r="D19" s="34"/>
      <c r="E19" s="34"/>
      <c r="F19" s="20"/>
      <c r="G19" s="34"/>
      <c r="H19" s="20"/>
      <c r="I19" s="38"/>
      <c r="J19" s="48"/>
      <c r="K19" s="48"/>
      <c r="L19" s="48"/>
      <c r="M19" s="20"/>
    </row>
    <row r="20" spans="2:13" s="46" customFormat="1" ht="20.100000000000001" hidden="1" customHeight="1" x14ac:dyDescent="0.15"/>
    <row r="21" spans="2:13" s="46" customFormat="1" hidden="1" x14ac:dyDescent="0.15">
      <c r="B21" s="46" t="s">
        <v>16</v>
      </c>
    </row>
    <row r="22" spans="2:13" s="46" customFormat="1" hidden="1" x14ac:dyDescent="0.15"/>
    <row r="23" spans="2:13" s="46" customFormat="1" hidden="1" x14ac:dyDescent="0.15">
      <c r="B23" s="46" t="s">
        <v>7</v>
      </c>
      <c r="D23" s="49" t="s">
        <v>18</v>
      </c>
      <c r="E23" s="50" t="s">
        <v>6</v>
      </c>
    </row>
    <row r="24" spans="2:13" s="46" customFormat="1" hidden="1" x14ac:dyDescent="0.15">
      <c r="B24" s="51">
        <v>1.1000000000000001</v>
      </c>
      <c r="D24" s="52"/>
      <c r="E24" s="52">
        <f>IF($C$7-E33&gt;0,E33,$C$7)</f>
        <v>3</v>
      </c>
      <c r="F24" s="52">
        <f>IF($C$7-F33&gt;0,F33-E33,IF($C$7-E33&lt;0,0,$C$7-E33))</f>
        <v>2</v>
      </c>
      <c r="G24" s="52">
        <f>IF($C$7-G33&gt;0,G33-F33,IF($C$7-F33&lt;0,0,$C$7-F33))</f>
        <v>5</v>
      </c>
      <c r="H24" s="52">
        <f>IF($C$7-H33&gt;0,H33-G33,IF($C$7-G33&lt;0,0,$C$7-G33))</f>
        <v>10</v>
      </c>
      <c r="I24" s="52">
        <f>IF($C$7-I33&gt;0,I33-H33,IF($C$7-H33&lt;0,0,$C$7-H33))</f>
        <v>0</v>
      </c>
      <c r="J24" s="52">
        <f>IF($C$7-I33&gt;0,$C$7-I33,0)</f>
        <v>0</v>
      </c>
      <c r="L24" s="53">
        <f>SUM(E24:J24)</f>
        <v>20</v>
      </c>
    </row>
    <row r="25" spans="2:13" s="46" customFormat="1" ht="14.25" hidden="1" thickBot="1" x14ac:dyDescent="0.2">
      <c r="D25" s="54">
        <f>VLOOKUP($C$5,$C$34:$J$40,2)</f>
        <v>123</v>
      </c>
      <c r="E25" s="55">
        <f>VLOOKUP($C$5,$C$34:$J$40,3)</f>
        <v>505</v>
      </c>
      <c r="F25" s="55">
        <f>VLOOKUP($C$5,$C$34:$J$40,4)</f>
        <v>73</v>
      </c>
      <c r="G25" s="55">
        <f>VLOOKUP($C$5,$C$34:$J$40,5)</f>
        <v>116</v>
      </c>
      <c r="H25" s="55">
        <f>VLOOKUP($C$5,$C$34:$J$40,6)</f>
        <v>131</v>
      </c>
      <c r="I25" s="55">
        <f>VLOOKUP($C$5,$C$34:$J$40,7)</f>
        <v>175</v>
      </c>
      <c r="J25" s="55">
        <f>VLOOKUP($C$5,$C$34:$J$40,8)</f>
        <v>189</v>
      </c>
    </row>
    <row r="26" spans="2:13" s="46" customFormat="1" ht="14.25" hidden="1" thickBot="1" x14ac:dyDescent="0.2">
      <c r="D26" s="56">
        <f>D25</f>
        <v>123</v>
      </c>
      <c r="E26" s="57">
        <f>IF(C7="",0,E25)</f>
        <v>505</v>
      </c>
      <c r="F26" s="58">
        <f>F24*F25</f>
        <v>146</v>
      </c>
      <c r="G26" s="58">
        <f t="shared" ref="G26:J26" si="0">G24*G25</f>
        <v>580</v>
      </c>
      <c r="H26" s="58">
        <f t="shared" si="0"/>
        <v>1310</v>
      </c>
      <c r="I26" s="58">
        <f t="shared" si="0"/>
        <v>0</v>
      </c>
      <c r="J26" s="58">
        <f t="shared" si="0"/>
        <v>0</v>
      </c>
      <c r="L26" s="56">
        <f>SUM(E26:J26)</f>
        <v>2541</v>
      </c>
    </row>
    <row r="27" spans="2:13" s="46" customFormat="1" hidden="1" x14ac:dyDescent="0.15">
      <c r="E27" s="59" t="s">
        <v>5</v>
      </c>
      <c r="F27" s="59"/>
      <c r="G27" s="59"/>
      <c r="H27" s="59"/>
      <c r="I27" s="59"/>
      <c r="J27" s="59"/>
      <c r="K27" s="59"/>
    </row>
    <row r="28" spans="2:13" s="46" customFormat="1" hidden="1" x14ac:dyDescent="0.15">
      <c r="E28" s="52">
        <f>IF($C$7-E43&gt;0,E43,$C$7)</f>
        <v>10</v>
      </c>
      <c r="F28" s="52">
        <f>IF($C$7-F43&gt;0,F43-E43,IF($C$7-E43&lt;0,0,$C$7-E43))</f>
        <v>10</v>
      </c>
      <c r="G28" s="52">
        <f>IF($C$7-G43&gt;0,G43-F43,IF($C$7-F43&lt;0,0,$C$7-F43))</f>
        <v>0</v>
      </c>
      <c r="H28" s="52">
        <f>IF($C$7-H43&gt;0,H43-G43,IF($C$7-G43&lt;0,0,$C$7-G43))</f>
        <v>0</v>
      </c>
      <c r="I28" s="52">
        <f>IF($C$7-I43&gt;0,I43-H43,IF($C$7-H43&lt;0,0,$C$7-H43))</f>
        <v>0</v>
      </c>
      <c r="J28" s="52">
        <f>IF($C$7-J43&gt;0,J43-I43,IF($C$7-I43&lt;0,0,$C$7-I43))</f>
        <v>0</v>
      </c>
      <c r="K28" s="52">
        <f>IF($C$7-J43&gt;0,$C$7-J43,0)</f>
        <v>0</v>
      </c>
      <c r="L28" s="53">
        <f>SUM(E28:K28)</f>
        <v>20</v>
      </c>
    </row>
    <row r="29" spans="2:13" s="46" customFormat="1" ht="14.25" hidden="1" thickBot="1" x14ac:dyDescent="0.2">
      <c r="E29" s="60">
        <f>E44</f>
        <v>925</v>
      </c>
      <c r="F29" s="60">
        <f t="shared" ref="F29:K29" si="1">F44</f>
        <v>92</v>
      </c>
      <c r="G29" s="60">
        <f t="shared" si="1"/>
        <v>101</v>
      </c>
      <c r="H29" s="60">
        <f t="shared" si="1"/>
        <v>111</v>
      </c>
      <c r="I29" s="60">
        <f t="shared" si="1"/>
        <v>120</v>
      </c>
      <c r="J29" s="60">
        <f t="shared" si="1"/>
        <v>138</v>
      </c>
      <c r="K29" s="60">
        <f t="shared" si="1"/>
        <v>157</v>
      </c>
    </row>
    <row r="30" spans="2:13" s="46" customFormat="1" ht="14.25" hidden="1" thickBot="1" x14ac:dyDescent="0.2">
      <c r="E30" s="58">
        <f>IF(C7="",0,E29)</f>
        <v>925</v>
      </c>
      <c r="F30" s="58">
        <f>F28*F29</f>
        <v>920</v>
      </c>
      <c r="G30" s="58">
        <f t="shared" ref="G30:K30" si="2">G28*G29</f>
        <v>0</v>
      </c>
      <c r="H30" s="58">
        <f t="shared" si="2"/>
        <v>0</v>
      </c>
      <c r="I30" s="58">
        <f t="shared" si="2"/>
        <v>0</v>
      </c>
      <c r="J30" s="58">
        <f t="shared" si="2"/>
        <v>0</v>
      </c>
      <c r="K30" s="61">
        <f t="shared" si="2"/>
        <v>0</v>
      </c>
      <c r="L30" s="56">
        <f>SUM(E30:K30)</f>
        <v>1845</v>
      </c>
    </row>
    <row r="31" spans="2:13" s="46" customFormat="1" hidden="1" x14ac:dyDescent="0.15"/>
    <row r="32" spans="2:13" s="46" customFormat="1" hidden="1" x14ac:dyDescent="0.15">
      <c r="B32" s="62" t="s">
        <v>8</v>
      </c>
      <c r="E32" s="63" t="s">
        <v>17</v>
      </c>
      <c r="F32" s="69" t="s">
        <v>1</v>
      </c>
      <c r="G32" s="70"/>
      <c r="H32" s="70"/>
      <c r="I32" s="70"/>
      <c r="J32" s="70"/>
    </row>
    <row r="33" spans="2:11" s="46" customFormat="1" hidden="1" x14ac:dyDescent="0.15">
      <c r="C33" s="58" t="s">
        <v>0</v>
      </c>
      <c r="D33" s="64" t="s">
        <v>18</v>
      </c>
      <c r="E33" s="65">
        <v>3</v>
      </c>
      <c r="F33" s="66">
        <v>5</v>
      </c>
      <c r="G33" s="66">
        <v>10</v>
      </c>
      <c r="H33" s="66">
        <v>20</v>
      </c>
      <c r="I33" s="66">
        <v>30</v>
      </c>
      <c r="J33" s="58" t="s">
        <v>4</v>
      </c>
    </row>
    <row r="34" spans="2:11" s="46" customFormat="1" hidden="1" x14ac:dyDescent="0.15">
      <c r="C34" s="58">
        <v>13</v>
      </c>
      <c r="D34" s="67">
        <v>76</v>
      </c>
      <c r="E34" s="66">
        <v>494</v>
      </c>
      <c r="F34" s="66">
        <v>73</v>
      </c>
      <c r="G34" s="66">
        <v>116</v>
      </c>
      <c r="H34" s="66">
        <v>131</v>
      </c>
      <c r="I34" s="66">
        <v>175</v>
      </c>
      <c r="J34" s="66">
        <v>189</v>
      </c>
    </row>
    <row r="35" spans="2:11" s="46" customFormat="1" hidden="1" x14ac:dyDescent="0.15">
      <c r="C35" s="58">
        <v>20</v>
      </c>
      <c r="D35" s="67">
        <v>123</v>
      </c>
      <c r="E35" s="66">
        <v>505</v>
      </c>
      <c r="F35" s="66">
        <v>73</v>
      </c>
      <c r="G35" s="66">
        <v>116</v>
      </c>
      <c r="H35" s="66">
        <v>131</v>
      </c>
      <c r="I35" s="66">
        <v>175</v>
      </c>
      <c r="J35" s="66">
        <v>189</v>
      </c>
    </row>
    <row r="36" spans="2:11" s="46" customFormat="1" hidden="1" x14ac:dyDescent="0.15">
      <c r="C36" s="58">
        <v>25</v>
      </c>
      <c r="D36" s="67">
        <v>142</v>
      </c>
      <c r="E36" s="66">
        <v>730</v>
      </c>
      <c r="F36" s="66">
        <v>73</v>
      </c>
      <c r="G36" s="66">
        <v>116</v>
      </c>
      <c r="H36" s="66">
        <v>131</v>
      </c>
      <c r="I36" s="66">
        <v>175</v>
      </c>
      <c r="J36" s="66">
        <v>189</v>
      </c>
    </row>
    <row r="37" spans="2:11" s="46" customFormat="1" hidden="1" x14ac:dyDescent="0.15">
      <c r="C37" s="58">
        <v>40</v>
      </c>
      <c r="D37" s="67">
        <v>800</v>
      </c>
      <c r="E37" s="66">
        <v>1012</v>
      </c>
      <c r="F37" s="66">
        <v>73</v>
      </c>
      <c r="G37" s="66">
        <v>116</v>
      </c>
      <c r="H37" s="66">
        <v>131</v>
      </c>
      <c r="I37" s="66">
        <v>175</v>
      </c>
      <c r="J37" s="66">
        <v>189</v>
      </c>
    </row>
    <row r="38" spans="2:11" s="46" customFormat="1" hidden="1" x14ac:dyDescent="0.15">
      <c r="C38" s="58">
        <v>50</v>
      </c>
      <c r="D38" s="67">
        <v>2000</v>
      </c>
      <c r="E38" s="66">
        <v>2760</v>
      </c>
      <c r="F38" s="66">
        <v>73</v>
      </c>
      <c r="G38" s="66">
        <v>116</v>
      </c>
      <c r="H38" s="66">
        <v>131</v>
      </c>
      <c r="I38" s="66">
        <v>175</v>
      </c>
      <c r="J38" s="66">
        <v>189</v>
      </c>
    </row>
    <row r="39" spans="2:11" s="46" customFormat="1" hidden="1" x14ac:dyDescent="0.15">
      <c r="C39" s="58">
        <v>75</v>
      </c>
      <c r="D39" s="67">
        <v>2300</v>
      </c>
      <c r="E39" s="66">
        <v>10761</v>
      </c>
      <c r="F39" s="66">
        <v>73</v>
      </c>
      <c r="G39" s="66">
        <v>116</v>
      </c>
      <c r="H39" s="66">
        <v>131</v>
      </c>
      <c r="I39" s="66">
        <v>175</v>
      </c>
      <c r="J39" s="66">
        <v>189</v>
      </c>
    </row>
    <row r="40" spans="2:11" s="46" customFormat="1" hidden="1" x14ac:dyDescent="0.15">
      <c r="C40" s="58">
        <v>100</v>
      </c>
      <c r="D40" s="67">
        <v>2700</v>
      </c>
      <c r="E40" s="66">
        <v>119347</v>
      </c>
      <c r="F40" s="66">
        <v>73</v>
      </c>
      <c r="G40" s="66">
        <v>116</v>
      </c>
      <c r="H40" s="66">
        <v>131</v>
      </c>
      <c r="I40" s="66">
        <v>175</v>
      </c>
      <c r="J40" s="66">
        <v>189</v>
      </c>
    </row>
    <row r="41" spans="2:11" s="46" customFormat="1" hidden="1" x14ac:dyDescent="0.15"/>
    <row r="42" spans="2:11" s="46" customFormat="1" hidden="1" x14ac:dyDescent="0.15">
      <c r="E42" s="63" t="s">
        <v>17</v>
      </c>
      <c r="F42" s="69" t="s">
        <v>1</v>
      </c>
      <c r="G42" s="70"/>
      <c r="H42" s="70"/>
      <c r="I42" s="70"/>
      <c r="J42" s="70"/>
      <c r="K42" s="70"/>
    </row>
    <row r="43" spans="2:11" s="46" customFormat="1" hidden="1" x14ac:dyDescent="0.15">
      <c r="B43" s="62" t="s">
        <v>9</v>
      </c>
      <c r="C43" s="58" t="s">
        <v>0</v>
      </c>
      <c r="D43" s="64" t="s">
        <v>18</v>
      </c>
      <c r="E43" s="65">
        <v>10</v>
      </c>
      <c r="F43" s="66">
        <v>20</v>
      </c>
      <c r="G43" s="66">
        <v>30</v>
      </c>
      <c r="H43" s="66">
        <v>50</v>
      </c>
      <c r="I43" s="66">
        <v>100</v>
      </c>
      <c r="J43" s="66">
        <v>500</v>
      </c>
      <c r="K43" s="58" t="s">
        <v>4</v>
      </c>
    </row>
    <row r="44" spans="2:11" s="46" customFormat="1" hidden="1" x14ac:dyDescent="0.15">
      <c r="C44" s="58" t="s">
        <v>25</v>
      </c>
      <c r="D44" s="58" t="s">
        <v>26</v>
      </c>
      <c r="E44" s="66">
        <v>925</v>
      </c>
      <c r="F44" s="66">
        <v>92</v>
      </c>
      <c r="G44" s="66">
        <v>101</v>
      </c>
      <c r="H44" s="66">
        <v>111</v>
      </c>
      <c r="I44" s="66">
        <v>120</v>
      </c>
      <c r="J44" s="66">
        <v>138</v>
      </c>
      <c r="K44" s="66">
        <v>157</v>
      </c>
    </row>
    <row r="45" spans="2:11" s="46" customFormat="1" hidden="1" x14ac:dyDescent="0.15"/>
    <row r="46" spans="2:11" s="46" customFormat="1" hidden="1" x14ac:dyDescent="0.15"/>
    <row r="47" spans="2:11" s="46" customFormat="1" hidden="1" x14ac:dyDescent="0.15"/>
    <row r="48" spans="2:11" s="46" customFormat="1" hidden="1" x14ac:dyDescent="0.15"/>
    <row r="49" s="46" customFormat="1" hidden="1" x14ac:dyDescent="0.15"/>
    <row r="50" s="46" customFormat="1" hidden="1" x14ac:dyDescent="0.15"/>
    <row r="51" s="46" customFormat="1" hidden="1" x14ac:dyDescent="0.15"/>
    <row r="52" hidden="1" x14ac:dyDescent="0.15"/>
  </sheetData>
  <sheetProtection algorithmName="SHA-512" hashValue="8J2KMt7dKWYwi6tTRGyw2gmYbiO9mczc5kccfye6rUtRIdEbFHxnq2cui/Xhgkvu1zmzP7qy8klOs28QDB+XWg==" saltValue="qKA63GhRjvCL2n6gBxOkfA==" spinCount="100000" sheet="1" objects="1" scenarios="1"/>
  <mergeCells count="4">
    <mergeCell ref="F32:J32"/>
    <mergeCell ref="F42:K42"/>
    <mergeCell ref="L17:M17"/>
    <mergeCell ref="G17:K17"/>
  </mergeCells>
  <phoneticPr fontId="1"/>
  <dataValidations count="1">
    <dataValidation type="list" allowBlank="1" showInputMessage="1" showErrorMessage="1" sqref="C5">
      <formula1>$C$34:$C$40</formula1>
    </dataValidation>
  </dataValidations>
  <pageMargins left="0.7" right="0.7" top="0.75" bottom="0.75" header="0.3" footer="0.3"/>
  <pageSetup paperSize="9" scale="99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試算表</vt:lpstr>
    </vt:vector>
  </TitlesOfParts>
  <Company>京田辺市役所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 </cp:lastModifiedBy>
  <cp:lastPrinted>2019-10-03T01:50:04Z</cp:lastPrinted>
  <dcterms:created xsi:type="dcterms:W3CDTF">2017-12-11T06:31:33Z</dcterms:created>
  <dcterms:modified xsi:type="dcterms:W3CDTF">2019-10-03T01:50:29Z</dcterms:modified>
</cp:coreProperties>
</file>